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7895" windowHeight="106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33" i="1" l="1"/>
  <c r="L32" i="1"/>
  <c r="M17" i="1"/>
  <c r="M23" i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I16" i="1"/>
  <c r="J16" i="1" s="1"/>
  <c r="I22" i="1"/>
  <c r="J22" i="1"/>
  <c r="H32" i="1" l="1"/>
  <c r="H33" i="1" s="1"/>
  <c r="J32" i="1"/>
  <c r="I32" i="1"/>
  <c r="I33" i="1" s="1"/>
  <c r="J33" i="1" l="1"/>
  <c r="K31" i="1"/>
  <c r="G31" i="1" s="1"/>
  <c r="K30" i="1"/>
  <c r="G30" i="1" s="1"/>
  <c r="K29" i="1"/>
  <c r="G29" i="1" s="1"/>
  <c r="K28" i="1"/>
  <c r="G28" i="1" s="1"/>
  <c r="K27" i="1"/>
  <c r="G27" i="1" s="1"/>
  <c r="K26" i="1"/>
  <c r="G26" i="1" s="1"/>
  <c r="K25" i="1"/>
  <c r="G25" i="1" s="1"/>
  <c r="K24" i="1"/>
  <c r="G24" i="1" s="1"/>
  <c r="K23" i="1"/>
  <c r="G23" i="1" s="1"/>
  <c r="K22" i="1"/>
  <c r="G22" i="1" s="1"/>
  <c r="K21" i="1"/>
  <c r="G21" i="1" s="1"/>
  <c r="K20" i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G13" i="1" s="1"/>
  <c r="K12" i="1"/>
  <c r="G12" i="1" s="1"/>
  <c r="K11" i="1"/>
  <c r="G11" i="1" s="1"/>
  <c r="G32" i="1" l="1"/>
  <c r="G33" i="1" s="1"/>
  <c r="K32" i="1"/>
  <c r="K33" i="1" s="1"/>
</calcChain>
</file>

<file path=xl/sharedStrings.xml><?xml version="1.0" encoding="utf-8"?>
<sst xmlns="http://schemas.openxmlformats.org/spreadsheetml/2006/main" count="134" uniqueCount="72">
  <si>
    <r>
      <rPr>
        <b/>
        <sz val="11"/>
        <rFont val="Times New Roman"/>
        <family val="1"/>
        <charset val="204"/>
      </rPr>
      <t>Показатели результативности исполнения мероприятий, в целях софинансирования которых предоставляется Субсидия</t>
    </r>
  </si>
  <si>
    <r>
      <rPr>
        <sz val="9"/>
        <rFont val="Times New Roman"/>
        <family val="1"/>
        <charset val="204"/>
      </rPr>
      <t>№ п/п</t>
    </r>
  </si>
  <si>
    <r>
      <rPr>
        <sz val="9"/>
        <rFont val="Times New Roman"/>
        <family val="1"/>
        <charset val="204"/>
      </rPr>
      <t>1</t>
    </r>
  </si>
  <si>
    <r>
      <rPr>
        <sz val="9"/>
        <rFont val="Times New Roman"/>
        <family val="1"/>
        <charset val="204"/>
      </rPr>
      <t>Направление расходов</t>
    </r>
  </si>
  <si>
    <r>
      <rPr>
        <sz val="9"/>
        <rFont val="Times New Roman"/>
        <family val="1"/>
        <charset val="204"/>
      </rPr>
      <t>Наименование мероприятия</t>
    </r>
  </si>
  <si>
    <r>
      <rPr>
        <sz val="9"/>
        <rFont val="Times New Roman"/>
        <family val="1"/>
        <charset val="204"/>
      </rPr>
      <t>Субсидии на обеспечение развития и укрепления материально-технической базы муниципальных домов культуры</t>
    </r>
  </si>
  <si>
    <r>
      <rPr>
        <sz val="9"/>
        <rFont val="Times New Roman"/>
        <family val="1"/>
        <charset val="204"/>
      </rPr>
      <t>Наименование показателя</t>
    </r>
  </si>
  <si>
    <r>
      <rPr>
        <sz val="9"/>
        <rFont val="Times New Roman"/>
        <family val="1"/>
        <charset val="204"/>
      </rPr>
      <t>средняя численность участников клубных формирований в расчете на 1 тыс. человек (в муниципальных домах культуры)</t>
    </r>
  </si>
  <si>
    <r>
      <rPr>
        <sz val="9"/>
        <rFont val="Times New Roman"/>
        <family val="1"/>
        <charset val="204"/>
      </rPr>
      <t>Единица измерения по ОКЕИ*</t>
    </r>
  </si>
  <si>
    <r>
      <rPr>
        <sz val="9"/>
        <rFont val="Times New Roman"/>
        <family val="1"/>
        <charset val="204"/>
      </rPr>
      <t>наименование</t>
    </r>
  </si>
  <si>
    <r>
      <rPr>
        <sz val="9"/>
        <rFont val="Times New Roman"/>
        <family val="1"/>
        <charset val="204"/>
      </rPr>
      <t>Человек</t>
    </r>
  </si>
  <si>
    <r>
      <rPr>
        <sz val="9"/>
        <rFont val="Times New Roman"/>
        <family val="1"/>
        <charset val="204"/>
      </rPr>
      <t>код</t>
    </r>
  </si>
  <si>
    <r>
      <rPr>
        <sz val="9"/>
        <rFont val="Times New Roman"/>
        <family val="1"/>
        <charset val="204"/>
      </rPr>
      <t>792</t>
    </r>
  </si>
  <si>
    <t>Причина отклонения</t>
  </si>
  <si>
    <t xml:space="preserve">Субсидии на обеспечение развития и укрепления материально-технической базы муниципальных домов культуры, </t>
  </si>
  <si>
    <t xml:space="preserve">Плановое значение показателя на 2017 год 
</t>
  </si>
  <si>
    <t>Плановое значение показателя за
I  квартал</t>
  </si>
  <si>
    <t>Плановое значение показателя за
полугодие</t>
  </si>
  <si>
    <t>Плановое значение показателя за
9 месяцев</t>
  </si>
  <si>
    <t>Плановое значение показателя за
год</t>
  </si>
  <si>
    <t>Фактическое значение показателя  по состоянию на отчетную дату</t>
  </si>
  <si>
    <t>(отклонение
(+-)</t>
  </si>
  <si>
    <t>Алексевский район</t>
  </si>
  <si>
    <t>средняя численность участников клубных формирований (в муниципальных домах культуры, располеженных на территории населенных пунктов с числом жителей менее 50 тыс. человек )</t>
  </si>
  <si>
    <t>Белгородский район</t>
  </si>
  <si>
    <t>Борисовский район</t>
  </si>
  <si>
    <t>Валуйский район</t>
  </si>
  <si>
    <t>Вейделевский район</t>
  </si>
  <si>
    <t>Волоконовский район</t>
  </si>
  <si>
    <t>Грайворонский район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</si>
  <si>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</si>
  <si>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</si>
  <si>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</si>
  <si>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</si>
  <si>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</si>
  <si>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Новооскольский район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</si>
  <si>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</si>
  <si>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</si>
  <si>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</si>
  <si>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</si>
  <si>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</si>
  <si>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район</t>
  </si>
  <si>
    <t>Яковлевский район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</si>
  <si>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</si>
  <si>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</si>
  <si>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</si>
  <si>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</si>
  <si>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</si>
  <si>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</si>
  <si>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</si>
  <si>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</si>
  <si>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</si>
  <si>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</si>
  <si>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</si>
  <si>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</si>
  <si>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</si>
  <si>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</si>
  <si>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</si>
  <si>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</si>
  <si>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</si>
  <si>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</si>
  <si>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1.20.</t>
  </si>
  <si>
    <t>1.21.</t>
  </si>
  <si>
    <t xml:space="preserve">Краснояружский район </t>
  </si>
  <si>
    <t>Исполнитель</t>
  </si>
  <si>
    <t>проверка</t>
  </si>
  <si>
    <t xml:space="preserve">Население </t>
  </si>
  <si>
    <t>1.19.</t>
  </si>
  <si>
    <t>Приложение 1</t>
  </si>
  <si>
    <t>к приказу управления культуры области</t>
  </si>
  <si>
    <r>
      <t xml:space="preserve">от </t>
    </r>
    <r>
      <rPr>
        <u/>
        <sz val="10"/>
        <rFont val="Arial"/>
        <family val="2"/>
        <charset val="204"/>
      </rPr>
      <t xml:space="preserve">09 марта </t>
    </r>
    <r>
      <rPr>
        <sz val="10"/>
        <rFont val="Arial"/>
        <family val="2"/>
        <charset val="204"/>
      </rPr>
      <t>2017 г.</t>
    </r>
    <r>
      <rPr>
        <u/>
        <sz val="10"/>
        <rFont val="Arial"/>
        <family val="2"/>
        <charset val="204"/>
      </rPr>
      <t xml:space="preserve"> № 64</t>
    </r>
  </si>
  <si>
    <t xml:space="preserve">                                                         Отчет о достижении показателей результативности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</si>
</sst>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3" fillId="0" borderId="0" xfId="0" applyFont="1"/>
    <xf numFmtId="0" fontId="0" fillId="0" borderId="3" xfId="0" applyBorder="1"/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1" fontId="3" fillId="2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/>
    <xf numFmtId="0" fontId="1" fillId="0" borderId="1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H10" sqref="H10"/>
    </sheetView>
  </sheetViews>
  <sheetFormatPr defaultRowHeight="12.75" x14ac:dyDescent="0.2"/>
  <cols>
    <col min="1" max="1" width="5" customWidth="1"/>
    <col min="2" max="2" width="18" customWidth="1"/>
    <col min="3" max="4" width="17.42578125" customWidth="1"/>
    <col min="5" max="5" width="8.85546875" customWidth="1"/>
    <col min="6" max="6" width="7.85546875" customWidth="1"/>
    <col min="7" max="7" width="9.28515625" customWidth="1"/>
    <col min="8" max="8" width="11.28515625" customWidth="1"/>
    <col min="9" max="9" width="11.5703125" customWidth="1"/>
    <col min="10" max="10" width="11.85546875" customWidth="1"/>
    <col min="11" max="11" width="10.7109375" customWidth="1"/>
    <col min="12" max="12" width="10.85546875" customWidth="1"/>
    <col min="13" max="13" width="8" customWidth="1"/>
  </cols>
  <sheetData>
    <row r="1" spans="1:14" x14ac:dyDescent="0.2">
      <c r="A1" s="18">
        <v>1</v>
      </c>
    </row>
    <row r="2" spans="1:14" x14ac:dyDescent="0.2">
      <c r="A2" s="1"/>
      <c r="L2" s="19" t="s">
        <v>68</v>
      </c>
    </row>
    <row r="3" spans="1:14" x14ac:dyDescent="0.2">
      <c r="A3" s="2"/>
      <c r="K3" s="19" t="s">
        <v>69</v>
      </c>
      <c r="L3" s="19"/>
    </row>
    <row r="4" spans="1:14" x14ac:dyDescent="0.2">
      <c r="A4" s="2"/>
      <c r="K4" s="19" t="s">
        <v>70</v>
      </c>
      <c r="L4" s="20"/>
    </row>
    <row r="5" spans="1:14" ht="17.25" customHeight="1" x14ac:dyDescent="0.2">
      <c r="B5" s="3" t="s">
        <v>71</v>
      </c>
      <c r="C5" s="3"/>
    </row>
    <row r="6" spans="1:14" ht="23.25" customHeight="1" x14ac:dyDescent="0.2">
      <c r="A6" s="2" t="s">
        <v>0</v>
      </c>
    </row>
    <row r="8" spans="1:14" ht="13.5" customHeight="1" x14ac:dyDescent="0.2">
      <c r="A8" s="22" t="s">
        <v>1</v>
      </c>
      <c r="B8" s="23" t="s">
        <v>3</v>
      </c>
      <c r="C8" s="23" t="s">
        <v>4</v>
      </c>
      <c r="D8" s="23" t="s">
        <v>6</v>
      </c>
      <c r="E8" s="24" t="s">
        <v>8</v>
      </c>
      <c r="F8" s="24"/>
      <c r="G8" s="25" t="s">
        <v>15</v>
      </c>
      <c r="H8" s="21" t="s">
        <v>16</v>
      </c>
      <c r="I8" s="21" t="s">
        <v>17</v>
      </c>
      <c r="J8" s="21" t="s">
        <v>18</v>
      </c>
      <c r="K8" s="21" t="s">
        <v>19</v>
      </c>
      <c r="L8" s="21" t="s">
        <v>20</v>
      </c>
      <c r="M8" s="21" t="s">
        <v>21</v>
      </c>
      <c r="N8" s="21" t="s">
        <v>13</v>
      </c>
    </row>
    <row r="9" spans="1:14" ht="77.25" customHeight="1" x14ac:dyDescent="0.2">
      <c r="A9" s="22"/>
      <c r="B9" s="23"/>
      <c r="C9" s="23"/>
      <c r="D9" s="23"/>
      <c r="E9" s="7" t="s">
        <v>9</v>
      </c>
      <c r="F9" s="7" t="s">
        <v>11</v>
      </c>
      <c r="G9" s="26"/>
      <c r="H9" s="21"/>
      <c r="I9" s="21"/>
      <c r="J9" s="21"/>
      <c r="K9" s="21"/>
      <c r="L9" s="21"/>
      <c r="M9" s="21"/>
      <c r="N9" s="21"/>
    </row>
    <row r="10" spans="1:14" ht="119.25" customHeight="1" x14ac:dyDescent="0.2">
      <c r="A10" s="14" t="s">
        <v>2</v>
      </c>
      <c r="B10" s="15" t="s">
        <v>14</v>
      </c>
      <c r="C10" s="16" t="s">
        <v>5</v>
      </c>
      <c r="D10" s="16" t="s">
        <v>7</v>
      </c>
      <c r="E10" s="14" t="s">
        <v>10</v>
      </c>
      <c r="F10" s="14" t="s">
        <v>12</v>
      </c>
      <c r="G10" s="14">
        <v>175</v>
      </c>
      <c r="H10" s="14">
        <v>173</v>
      </c>
      <c r="I10" s="14">
        <v>174</v>
      </c>
      <c r="J10" s="14">
        <v>175</v>
      </c>
      <c r="K10" s="14">
        <v>175</v>
      </c>
      <c r="L10" s="17"/>
      <c r="M10" s="14"/>
      <c r="N10" s="17"/>
    </row>
    <row r="11" spans="1:14" ht="120" x14ac:dyDescent="0.2">
      <c r="A11" s="7" t="s">
        <v>43</v>
      </c>
      <c r="B11" s="13" t="s">
        <v>22</v>
      </c>
      <c r="C11" s="6" t="s">
        <v>5</v>
      </c>
      <c r="D11" s="8" t="s">
        <v>23</v>
      </c>
      <c r="E11" s="7" t="s">
        <v>10</v>
      </c>
      <c r="F11" s="7">
        <v>792</v>
      </c>
      <c r="G11" s="7">
        <f t="shared" ref="G11:G30" si="0">K11</f>
        <v>8092</v>
      </c>
      <c r="H11" s="7">
        <f>7968+31</f>
        <v>7999</v>
      </c>
      <c r="I11" s="7">
        <f>H11+31</f>
        <v>8030</v>
      </c>
      <c r="J11" s="7">
        <f>I11+32</f>
        <v>8062</v>
      </c>
      <c r="K11" s="7">
        <f>J11+30</f>
        <v>8092</v>
      </c>
      <c r="L11" s="4"/>
      <c r="M11" s="7"/>
      <c r="N11" s="4"/>
    </row>
    <row r="12" spans="1:14" ht="120" x14ac:dyDescent="0.2">
      <c r="A12" s="5" t="s">
        <v>44</v>
      </c>
      <c r="B12" s="13" t="s">
        <v>24</v>
      </c>
      <c r="C12" s="6" t="s">
        <v>5</v>
      </c>
      <c r="D12" s="8" t="s">
        <v>23</v>
      </c>
      <c r="E12" s="7" t="s">
        <v>10</v>
      </c>
      <c r="F12" s="7">
        <v>792</v>
      </c>
      <c r="G12" s="7">
        <f t="shared" si="0"/>
        <v>11369</v>
      </c>
      <c r="H12" s="7">
        <f>11197+43</f>
        <v>11240</v>
      </c>
      <c r="I12" s="7">
        <f>H12+43</f>
        <v>11283</v>
      </c>
      <c r="J12" s="7">
        <f>I12+44</f>
        <v>11327</v>
      </c>
      <c r="K12" s="7">
        <f>J12+42</f>
        <v>11369</v>
      </c>
      <c r="L12" s="4"/>
      <c r="M12" s="7"/>
      <c r="N12" s="4"/>
    </row>
    <row r="13" spans="1:14" ht="120" x14ac:dyDescent="0.2">
      <c r="A13" s="5" t="s">
        <v>45</v>
      </c>
      <c r="B13" s="13" t="s">
        <v>25</v>
      </c>
      <c r="C13" s="6" t="s">
        <v>5</v>
      </c>
      <c r="D13" s="8" t="s">
        <v>23</v>
      </c>
      <c r="E13" s="7" t="s">
        <v>10</v>
      </c>
      <c r="F13" s="7">
        <v>792</v>
      </c>
      <c r="G13" s="7">
        <f t="shared" si="0"/>
        <v>4804</v>
      </c>
      <c r="H13" s="7">
        <f>4728+19</f>
        <v>4747</v>
      </c>
      <c r="I13" s="7">
        <f>H13+19</f>
        <v>4766</v>
      </c>
      <c r="J13" s="7">
        <f>I13+20</f>
        <v>4786</v>
      </c>
      <c r="K13" s="7">
        <f>J13+18</f>
        <v>4804</v>
      </c>
      <c r="L13" s="4"/>
      <c r="M13" s="7"/>
      <c r="N13" s="4"/>
    </row>
    <row r="14" spans="1:14" ht="120" x14ac:dyDescent="0.2">
      <c r="A14" s="5" t="s">
        <v>46</v>
      </c>
      <c r="B14" s="13" t="s">
        <v>26</v>
      </c>
      <c r="C14" s="6" t="s">
        <v>5</v>
      </c>
      <c r="D14" s="8" t="s">
        <v>23</v>
      </c>
      <c r="E14" s="7" t="s">
        <v>10</v>
      </c>
      <c r="F14" s="7">
        <v>792</v>
      </c>
      <c r="G14" s="7">
        <f t="shared" si="0"/>
        <v>8684</v>
      </c>
      <c r="H14" s="7">
        <f>8552+33</f>
        <v>8585</v>
      </c>
      <c r="I14" s="7">
        <f>H14+33</f>
        <v>8618</v>
      </c>
      <c r="J14" s="7">
        <f>I14+34</f>
        <v>8652</v>
      </c>
      <c r="K14" s="7">
        <f>J14+32</f>
        <v>8684</v>
      </c>
      <c r="L14" s="4"/>
      <c r="M14" s="7"/>
      <c r="N14" s="4"/>
    </row>
    <row r="15" spans="1:14" ht="120" x14ac:dyDescent="0.2">
      <c r="A15" s="5" t="s">
        <v>47</v>
      </c>
      <c r="B15" s="13" t="s">
        <v>27</v>
      </c>
      <c r="C15" s="6" t="s">
        <v>5</v>
      </c>
      <c r="D15" s="8" t="s">
        <v>23</v>
      </c>
      <c r="E15" s="7" t="s">
        <v>10</v>
      </c>
      <c r="F15" s="7">
        <v>792</v>
      </c>
      <c r="G15" s="7">
        <f t="shared" si="0"/>
        <v>6695</v>
      </c>
      <c r="H15" s="7">
        <f>6591+26</f>
        <v>6617</v>
      </c>
      <c r="I15" s="7">
        <f>H15+26</f>
        <v>6643</v>
      </c>
      <c r="J15" s="7">
        <f>I15+27</f>
        <v>6670</v>
      </c>
      <c r="K15" s="7">
        <f>J15+25</f>
        <v>6695</v>
      </c>
      <c r="L15" s="4"/>
      <c r="M15" s="7"/>
      <c r="N15" s="4"/>
    </row>
    <row r="16" spans="1:14" ht="120" x14ac:dyDescent="0.2">
      <c r="A16" s="5" t="s">
        <v>48</v>
      </c>
      <c r="B16" s="13" t="s">
        <v>28</v>
      </c>
      <c r="C16" s="6" t="s">
        <v>5</v>
      </c>
      <c r="D16" s="8" t="s">
        <v>23</v>
      </c>
      <c r="E16" s="7" t="s">
        <v>10</v>
      </c>
      <c r="F16" s="7">
        <v>792</v>
      </c>
      <c r="G16" s="7">
        <f t="shared" si="0"/>
        <v>8178</v>
      </c>
      <c r="H16" s="7">
        <f>8050+32</f>
        <v>8082</v>
      </c>
      <c r="I16" s="7">
        <f>H16+32</f>
        <v>8114</v>
      </c>
      <c r="J16" s="7">
        <f>I16+33</f>
        <v>8147</v>
      </c>
      <c r="K16" s="7">
        <f>J16+31</f>
        <v>8178</v>
      </c>
      <c r="L16" s="4"/>
      <c r="M16" s="7"/>
      <c r="N16" s="4"/>
    </row>
    <row r="17" spans="1:14" ht="120" x14ac:dyDescent="0.2">
      <c r="A17" s="5" t="s">
        <v>49</v>
      </c>
      <c r="B17" s="13" t="s">
        <v>29</v>
      </c>
      <c r="C17" s="6" t="s">
        <v>5</v>
      </c>
      <c r="D17" s="8" t="s">
        <v>23</v>
      </c>
      <c r="E17" s="7" t="s">
        <v>10</v>
      </c>
      <c r="F17" s="7">
        <v>792</v>
      </c>
      <c r="G17" s="7">
        <f t="shared" si="0"/>
        <v>5081</v>
      </c>
      <c r="H17" s="7">
        <f>5001+20</f>
        <v>5021</v>
      </c>
      <c r="I17" s="7">
        <f>H17+20</f>
        <v>5041</v>
      </c>
      <c r="J17" s="7">
        <f>I17+21</f>
        <v>5062</v>
      </c>
      <c r="K17" s="7">
        <f>J17+19</f>
        <v>5081</v>
      </c>
      <c r="L17" s="4"/>
      <c r="M17" s="7">
        <f t="shared" ref="M17:M23" si="1">L17-K17</f>
        <v>-5081</v>
      </c>
      <c r="N17" s="4"/>
    </row>
    <row r="18" spans="1:14" ht="120" x14ac:dyDescent="0.2">
      <c r="A18" s="5" t="s">
        <v>50</v>
      </c>
      <c r="B18" s="13" t="s">
        <v>30</v>
      </c>
      <c r="C18" s="6" t="s">
        <v>5</v>
      </c>
      <c r="D18" s="8" t="s">
        <v>23</v>
      </c>
      <c r="E18" s="7" t="s">
        <v>10</v>
      </c>
      <c r="F18" s="7">
        <v>792</v>
      </c>
      <c r="G18" s="7">
        <f t="shared" si="0"/>
        <v>8819</v>
      </c>
      <c r="H18" s="7">
        <f>8683+34</f>
        <v>8717</v>
      </c>
      <c r="I18" s="7">
        <f>H18+34</f>
        <v>8751</v>
      </c>
      <c r="J18" s="7">
        <f>I18+35</f>
        <v>8786</v>
      </c>
      <c r="K18" s="7">
        <f>J18+33</f>
        <v>8819</v>
      </c>
      <c r="L18" s="4"/>
      <c r="M18" s="7"/>
      <c r="N18" s="4"/>
    </row>
    <row r="19" spans="1:14" ht="120" x14ac:dyDescent="0.2">
      <c r="A19" s="5" t="s">
        <v>51</v>
      </c>
      <c r="B19" s="13" t="s">
        <v>31</v>
      </c>
      <c r="C19" s="6" t="s">
        <v>5</v>
      </c>
      <c r="D19" s="8" t="s">
        <v>23</v>
      </c>
      <c r="E19" s="7" t="s">
        <v>10</v>
      </c>
      <c r="F19" s="7">
        <v>792</v>
      </c>
      <c r="G19" s="7">
        <f t="shared" si="0"/>
        <v>6687</v>
      </c>
      <c r="H19" s="7">
        <f>6583+26</f>
        <v>6609</v>
      </c>
      <c r="I19" s="7">
        <f>H19+26</f>
        <v>6635</v>
      </c>
      <c r="J19" s="7">
        <f>I19+27</f>
        <v>6662</v>
      </c>
      <c r="K19" s="7">
        <f>J19+25</f>
        <v>6687</v>
      </c>
      <c r="L19" s="4"/>
      <c r="M19" s="7"/>
      <c r="N19" s="4"/>
    </row>
    <row r="20" spans="1:14" ht="120" x14ac:dyDescent="0.2">
      <c r="A20" s="5" t="s">
        <v>52</v>
      </c>
      <c r="B20" s="13" t="s">
        <v>32</v>
      </c>
      <c r="C20" s="6" t="s">
        <v>5</v>
      </c>
      <c r="D20" s="8" t="s">
        <v>23</v>
      </c>
      <c r="E20" s="7" t="s">
        <v>10</v>
      </c>
      <c r="F20" s="7">
        <v>792</v>
      </c>
      <c r="G20" s="7">
        <f t="shared" si="0"/>
        <v>7967</v>
      </c>
      <c r="H20" s="7">
        <f>7843+31</f>
        <v>7874</v>
      </c>
      <c r="I20" s="7">
        <f>H20+31</f>
        <v>7905</v>
      </c>
      <c r="J20" s="7">
        <f>I20+32</f>
        <v>7937</v>
      </c>
      <c r="K20" s="7">
        <f>J20+30</f>
        <v>7967</v>
      </c>
      <c r="L20" s="4"/>
      <c r="M20" s="7"/>
      <c r="N20" s="4"/>
    </row>
    <row r="21" spans="1:14" ht="120" x14ac:dyDescent="0.2">
      <c r="A21" s="5" t="s">
        <v>53</v>
      </c>
      <c r="B21" s="13" t="s">
        <v>33</v>
      </c>
      <c r="C21" s="6" t="s">
        <v>5</v>
      </c>
      <c r="D21" s="8" t="s">
        <v>23</v>
      </c>
      <c r="E21" s="7" t="s">
        <v>10</v>
      </c>
      <c r="F21" s="7">
        <v>792</v>
      </c>
      <c r="G21" s="7">
        <f t="shared" si="0"/>
        <v>3271</v>
      </c>
      <c r="H21" s="7">
        <f>3219+13</f>
        <v>3232</v>
      </c>
      <c r="I21" s="7">
        <f>H21+13</f>
        <v>3245</v>
      </c>
      <c r="J21" s="7">
        <f>I21+14</f>
        <v>3259</v>
      </c>
      <c r="K21" s="7">
        <f>J21+12</f>
        <v>3271</v>
      </c>
      <c r="L21" s="4"/>
      <c r="M21" s="7"/>
      <c r="N21" s="4"/>
    </row>
    <row r="22" spans="1:14" ht="120" x14ac:dyDescent="0.2">
      <c r="A22" s="5" t="s">
        <v>54</v>
      </c>
      <c r="B22" s="13" t="s">
        <v>34</v>
      </c>
      <c r="C22" s="6" t="s">
        <v>5</v>
      </c>
      <c r="D22" s="8" t="s">
        <v>23</v>
      </c>
      <c r="E22" s="7" t="s">
        <v>10</v>
      </c>
      <c r="F22" s="7">
        <v>792</v>
      </c>
      <c r="G22" s="7">
        <f t="shared" si="0"/>
        <v>6179</v>
      </c>
      <c r="H22" s="7">
        <f>6075+26</f>
        <v>6101</v>
      </c>
      <c r="I22" s="7">
        <f>H22+26</f>
        <v>6127</v>
      </c>
      <c r="J22" s="7">
        <f>I22+27</f>
        <v>6154</v>
      </c>
      <c r="K22" s="7">
        <f>J22+25</f>
        <v>6179</v>
      </c>
      <c r="L22" s="4"/>
      <c r="M22" s="7"/>
      <c r="N22" s="4"/>
    </row>
    <row r="23" spans="1:14" ht="120" x14ac:dyDescent="0.2">
      <c r="A23" s="5" t="s">
        <v>55</v>
      </c>
      <c r="B23" s="13" t="s">
        <v>63</v>
      </c>
      <c r="C23" s="6" t="s">
        <v>5</v>
      </c>
      <c r="D23" s="8" t="s">
        <v>23</v>
      </c>
      <c r="E23" s="7" t="s">
        <v>10</v>
      </c>
      <c r="F23" s="7">
        <v>792</v>
      </c>
      <c r="G23" s="7">
        <f t="shared" si="0"/>
        <v>3777</v>
      </c>
      <c r="H23" s="7">
        <f>3717+15</f>
        <v>3732</v>
      </c>
      <c r="I23" s="7">
        <f>H23+15</f>
        <v>3747</v>
      </c>
      <c r="J23" s="7">
        <f>I23+16</f>
        <v>3763</v>
      </c>
      <c r="K23" s="7">
        <f>J23+14</f>
        <v>3777</v>
      </c>
      <c r="L23" s="4"/>
      <c r="M23" s="7">
        <f t="shared" si="1"/>
        <v>-3777</v>
      </c>
      <c r="N23" s="4"/>
    </row>
    <row r="24" spans="1:14" ht="120" x14ac:dyDescent="0.2">
      <c r="A24" s="5" t="s">
        <v>56</v>
      </c>
      <c r="B24" s="13" t="s">
        <v>35</v>
      </c>
      <c r="C24" s="6" t="s">
        <v>5</v>
      </c>
      <c r="D24" s="8" t="s">
        <v>23</v>
      </c>
      <c r="E24" s="7" t="s">
        <v>10</v>
      </c>
      <c r="F24" s="7">
        <v>792</v>
      </c>
      <c r="G24" s="7">
        <f t="shared" si="0"/>
        <v>8909</v>
      </c>
      <c r="H24" s="7">
        <f>8773+34</f>
        <v>8807</v>
      </c>
      <c r="I24" s="7">
        <f>H24+34</f>
        <v>8841</v>
      </c>
      <c r="J24" s="7">
        <f>I24+35</f>
        <v>8876</v>
      </c>
      <c r="K24" s="7">
        <f>J24+33</f>
        <v>8909</v>
      </c>
      <c r="L24" s="4"/>
      <c r="M24" s="7"/>
      <c r="N24" s="4"/>
    </row>
    <row r="25" spans="1:14" ht="120" x14ac:dyDescent="0.2">
      <c r="A25" s="5" t="s">
        <v>57</v>
      </c>
      <c r="B25" s="13" t="s">
        <v>36</v>
      </c>
      <c r="C25" s="6" t="s">
        <v>5</v>
      </c>
      <c r="D25" s="8" t="s">
        <v>23</v>
      </c>
      <c r="E25" s="7" t="s">
        <v>10</v>
      </c>
      <c r="F25" s="7">
        <v>792</v>
      </c>
      <c r="G25" s="7">
        <f t="shared" si="0"/>
        <v>7050</v>
      </c>
      <c r="H25" s="7">
        <f>6942+27</f>
        <v>6969</v>
      </c>
      <c r="I25" s="7">
        <f>H25+27</f>
        <v>6996</v>
      </c>
      <c r="J25" s="7">
        <f>I25+28</f>
        <v>7024</v>
      </c>
      <c r="K25" s="7">
        <f>J25+26</f>
        <v>7050</v>
      </c>
      <c r="L25" s="4"/>
      <c r="M25" s="7"/>
      <c r="N25" s="4"/>
    </row>
    <row r="26" spans="1:14" ht="120" x14ac:dyDescent="0.2">
      <c r="A26" s="5" t="s">
        <v>58</v>
      </c>
      <c r="B26" s="13" t="s">
        <v>37</v>
      </c>
      <c r="C26" s="6" t="s">
        <v>5</v>
      </c>
      <c r="D26" s="8" t="s">
        <v>23</v>
      </c>
      <c r="E26" s="7" t="s">
        <v>10</v>
      </c>
      <c r="F26" s="7">
        <v>792</v>
      </c>
      <c r="G26" s="7">
        <f t="shared" si="0"/>
        <v>8715</v>
      </c>
      <c r="H26" s="7">
        <f>8579+34</f>
        <v>8613</v>
      </c>
      <c r="I26" s="7">
        <f>H26+34</f>
        <v>8647</v>
      </c>
      <c r="J26" s="7">
        <f>I26+35</f>
        <v>8682</v>
      </c>
      <c r="K26" s="7">
        <f>J26+33</f>
        <v>8715</v>
      </c>
      <c r="L26" s="4"/>
      <c r="M26" s="7"/>
      <c r="N26" s="4"/>
    </row>
    <row r="27" spans="1:14" ht="120" x14ac:dyDescent="0.2">
      <c r="A27" s="5" t="s">
        <v>59</v>
      </c>
      <c r="B27" s="13" t="s">
        <v>38</v>
      </c>
      <c r="C27" s="6" t="s">
        <v>5</v>
      </c>
      <c r="D27" s="8" t="s">
        <v>23</v>
      </c>
      <c r="E27" s="7" t="s">
        <v>10</v>
      </c>
      <c r="F27" s="7">
        <v>792</v>
      </c>
      <c r="G27" s="7">
        <f t="shared" si="0"/>
        <v>5051</v>
      </c>
      <c r="H27" s="7">
        <f>4971+20</f>
        <v>4991</v>
      </c>
      <c r="I27" s="7">
        <f>H27+20</f>
        <v>5011</v>
      </c>
      <c r="J27" s="7">
        <f>I27+21</f>
        <v>5032</v>
      </c>
      <c r="K27" s="7">
        <f>J27+19</f>
        <v>5051</v>
      </c>
      <c r="L27" s="4"/>
      <c r="M27" s="7"/>
      <c r="N27" s="4"/>
    </row>
    <row r="28" spans="1:14" ht="120" x14ac:dyDescent="0.2">
      <c r="A28" s="5" t="s">
        <v>60</v>
      </c>
      <c r="B28" s="13" t="s">
        <v>39</v>
      </c>
      <c r="C28" s="6" t="s">
        <v>5</v>
      </c>
      <c r="D28" s="8" t="s">
        <v>23</v>
      </c>
      <c r="E28" s="7" t="s">
        <v>10</v>
      </c>
      <c r="F28" s="7">
        <v>792</v>
      </c>
      <c r="G28" s="7">
        <f t="shared" si="0"/>
        <v>4926</v>
      </c>
      <c r="H28" s="7">
        <f>4846+20</f>
        <v>4866</v>
      </c>
      <c r="I28" s="7">
        <f>H28+20</f>
        <v>4886</v>
      </c>
      <c r="J28" s="7">
        <f>I28+21</f>
        <v>4907</v>
      </c>
      <c r="K28" s="7">
        <f>J28+19</f>
        <v>4926</v>
      </c>
      <c r="L28" s="4"/>
      <c r="M28" s="7"/>
      <c r="N28" s="4"/>
    </row>
    <row r="29" spans="1:14" ht="120" x14ac:dyDescent="0.2">
      <c r="A29" s="5" t="s">
        <v>67</v>
      </c>
      <c r="B29" s="13" t="s">
        <v>40</v>
      </c>
      <c r="C29" s="6" t="s">
        <v>5</v>
      </c>
      <c r="D29" s="8" t="s">
        <v>23</v>
      </c>
      <c r="E29" s="7" t="s">
        <v>10</v>
      </c>
      <c r="F29" s="7">
        <v>792</v>
      </c>
      <c r="G29" s="7">
        <f t="shared" si="0"/>
        <v>7416</v>
      </c>
      <c r="H29" s="7">
        <f>7300+29</f>
        <v>7329</v>
      </c>
      <c r="I29" s="7">
        <f>H29+29</f>
        <v>7358</v>
      </c>
      <c r="J29" s="7">
        <f>I29+30</f>
        <v>7388</v>
      </c>
      <c r="K29" s="7">
        <f>J29+28</f>
        <v>7416</v>
      </c>
      <c r="L29" s="4"/>
      <c r="M29" s="7"/>
      <c r="N29" s="4"/>
    </row>
    <row r="30" spans="1:14" ht="120" x14ac:dyDescent="0.2">
      <c r="A30" s="5" t="s">
        <v>61</v>
      </c>
      <c r="B30" s="13" t="s">
        <v>41</v>
      </c>
      <c r="C30" s="6" t="s">
        <v>5</v>
      </c>
      <c r="D30" s="8" t="s">
        <v>23</v>
      </c>
      <c r="E30" s="7" t="s">
        <v>10</v>
      </c>
      <c r="F30" s="7">
        <v>792</v>
      </c>
      <c r="G30" s="7">
        <f t="shared" si="0"/>
        <v>8432</v>
      </c>
      <c r="H30" s="7">
        <f>8300+33</f>
        <v>8333</v>
      </c>
      <c r="I30" s="7">
        <f>H30+33</f>
        <v>8366</v>
      </c>
      <c r="J30" s="7">
        <f>I30+34</f>
        <v>8400</v>
      </c>
      <c r="K30" s="7">
        <f>J30+32</f>
        <v>8432</v>
      </c>
      <c r="L30" s="4"/>
      <c r="M30" s="7"/>
      <c r="N30" s="4"/>
    </row>
    <row r="31" spans="1:14" ht="120" x14ac:dyDescent="0.2">
      <c r="A31" s="5" t="s">
        <v>62</v>
      </c>
      <c r="B31" s="13" t="s">
        <v>42</v>
      </c>
      <c r="C31" s="6" t="s">
        <v>5</v>
      </c>
      <c r="D31" s="8" t="s">
        <v>23</v>
      </c>
      <c r="E31" s="7" t="s">
        <v>10</v>
      </c>
      <c r="F31" s="7">
        <v>792</v>
      </c>
      <c r="G31" s="7">
        <f>K31</f>
        <v>9584</v>
      </c>
      <c r="H31" s="7">
        <f>9434+37</f>
        <v>9471</v>
      </c>
      <c r="I31" s="7">
        <f>H31+37</f>
        <v>9508</v>
      </c>
      <c r="J31" s="7">
        <f>I31+40</f>
        <v>9548</v>
      </c>
      <c r="K31" s="7">
        <f>J31+36</f>
        <v>9584</v>
      </c>
      <c r="L31" s="4"/>
      <c r="M31" s="7"/>
      <c r="N31" s="4"/>
    </row>
    <row r="32" spans="1:14" x14ac:dyDescent="0.2">
      <c r="E32" s="9" t="s">
        <v>65</v>
      </c>
      <c r="F32" s="10"/>
      <c r="G32" s="10">
        <f t="shared" ref="G32" si="2">SUM(G11:G31)</f>
        <v>149686</v>
      </c>
      <c r="H32" s="10">
        <f t="shared" ref="H32" si="3">SUM(H11:H31)</f>
        <v>147935</v>
      </c>
      <c r="I32" s="10">
        <f t="shared" ref="I32" si="4">SUM(I11:I31)</f>
        <v>148518</v>
      </c>
      <c r="J32" s="10">
        <f t="shared" ref="J32" si="5">SUM(J11:J31)</f>
        <v>149124</v>
      </c>
      <c r="K32" s="10">
        <f t="shared" ref="K32" si="6">SUM(K11:K31)</f>
        <v>149686</v>
      </c>
      <c r="L32" s="10">
        <f t="shared" ref="L32" si="7">SUM(L11:L31)</f>
        <v>0</v>
      </c>
      <c r="M32" s="10"/>
    </row>
    <row r="33" spans="2:13" x14ac:dyDescent="0.2">
      <c r="E33" s="9" t="s">
        <v>66</v>
      </c>
      <c r="F33" s="11">
        <v>853800</v>
      </c>
      <c r="G33" s="12">
        <f>G32*1000/F33</f>
        <v>175.31740454438977</v>
      </c>
      <c r="H33" s="12">
        <f>H32*1000/F33</f>
        <v>173.26657296790819</v>
      </c>
      <c r="I33" s="12">
        <f>I32*1000/F33</f>
        <v>173.94940267041463</v>
      </c>
      <c r="J33" s="12">
        <f>J32*1000/F33</f>
        <v>174.65917076598734</v>
      </c>
      <c r="K33" s="12">
        <f>K32*1000/F33</f>
        <v>175.31740454438977</v>
      </c>
      <c r="L33" s="12">
        <f t="shared" ref="L33" si="8">L32*1000/G33</f>
        <v>0</v>
      </c>
      <c r="M33" s="12"/>
    </row>
    <row r="36" spans="2:13" x14ac:dyDescent="0.2">
      <c r="B36" t="s">
        <v>64</v>
      </c>
    </row>
  </sheetData>
  <mergeCells count="13">
    <mergeCell ref="M8:M9"/>
    <mergeCell ref="N8:N9"/>
    <mergeCell ref="A8:A9"/>
    <mergeCell ref="B8:B9"/>
    <mergeCell ref="C8:C9"/>
    <mergeCell ref="D8:D9"/>
    <mergeCell ref="L8:L9"/>
    <mergeCell ref="E8:F8"/>
    <mergeCell ref="G8:G9"/>
    <mergeCell ref="H8:H9"/>
    <mergeCell ref="I8:I9"/>
    <mergeCell ref="K8:K9"/>
    <mergeCell ref="J8:J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Шапошников</dc:creator>
  <cp:lastModifiedBy>Виталий Немихин</cp:lastModifiedBy>
  <cp:lastPrinted>2017-03-09T08:37:34Z</cp:lastPrinted>
  <dcterms:created xsi:type="dcterms:W3CDTF">2017-03-05T14:01:26Z</dcterms:created>
  <dcterms:modified xsi:type="dcterms:W3CDTF">2017-08-09T08:49:36Z</dcterms:modified>
</cp:coreProperties>
</file>